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hled" sheetId="1" r:id="rId1"/>
    <sheet name="Úvěry" sheetId="2" r:id="rId2"/>
  </sheets>
  <definedNames>
    <definedName name="_xlnm.Print_Area" localSheetId="1">'Úvěry'!$A$1:$S$11</definedName>
    <definedName name="_xlnm.Print_Area" localSheetId="0">'Výhled'!$A$1:$R$76</definedName>
  </definedNames>
  <calcPr fullCalcOnLoad="1"/>
</workbook>
</file>

<file path=xl/sharedStrings.xml><?xml version="1.0" encoding="utf-8"?>
<sst xmlns="http://schemas.openxmlformats.org/spreadsheetml/2006/main" count="67" uniqueCount="57">
  <si>
    <t>Havlíčkovo nám.71</t>
  </si>
  <si>
    <t>67906  Jedovnice</t>
  </si>
  <si>
    <t>IČO  280283</t>
  </si>
  <si>
    <t>PŘÍJMY</t>
  </si>
  <si>
    <t xml:space="preserve"> </t>
  </si>
  <si>
    <t>POČ. STAV PENĚŽNÍCH PROSTŘEDKŮ K 1.1.</t>
  </si>
  <si>
    <t>VÝDAJE</t>
  </si>
  <si>
    <t>CELKEM SPLÁTKY</t>
  </si>
  <si>
    <t>Městys Jedovnice</t>
  </si>
  <si>
    <t>Splatnost</t>
  </si>
  <si>
    <t>Splátka</t>
  </si>
  <si>
    <t>KB - ATC 13 chatek</t>
  </si>
  <si>
    <t>Popis</t>
  </si>
  <si>
    <t>Výše úvěru</t>
  </si>
  <si>
    <t>AVE - jistina</t>
  </si>
  <si>
    <t>KB - průmyslová zóna</t>
  </si>
  <si>
    <t>KB - Odbahnění</t>
  </si>
  <si>
    <t>řádek</t>
  </si>
  <si>
    <t>Daňové příjmy</t>
  </si>
  <si>
    <t>Nedaňové příjmy</t>
  </si>
  <si>
    <t>Kapit.příjmy</t>
  </si>
  <si>
    <t>Přijaté dotace</t>
  </si>
  <si>
    <t>Příjmy celkem</t>
  </si>
  <si>
    <t>Konsolidace celkem</t>
  </si>
  <si>
    <t>Běžné výdaje</t>
  </si>
  <si>
    <t>Kapitálové výdaje</t>
  </si>
  <si>
    <t>Výdaje celkem</t>
  </si>
  <si>
    <t>Třída 1</t>
  </si>
  <si>
    <t>Třída 2</t>
  </si>
  <si>
    <t>Třída 3</t>
  </si>
  <si>
    <t>Třída 4</t>
  </si>
  <si>
    <t>Třída 5</t>
  </si>
  <si>
    <t>Třída 6</t>
  </si>
  <si>
    <t>PŘÍJMY CELKEM PO KONSOLIDACI</t>
  </si>
  <si>
    <t>VÝDAJE CELKEM PO KONSOLIDACI</t>
  </si>
  <si>
    <t>CELKEM FINANCOVÁNÍ</t>
  </si>
  <si>
    <t>FINANCOVÁNÍ</t>
  </si>
  <si>
    <t>Splátky jistin úvěrů</t>
  </si>
  <si>
    <t>Dl.přijané půjčené prostředky</t>
  </si>
  <si>
    <t>KON.STAV PENĚŽNÍCH PROSTŘEDKŮ K 31.12.</t>
  </si>
  <si>
    <t>Datum:</t>
  </si>
  <si>
    <t>KB - snížení en.náročnosti ZŠ</t>
  </si>
  <si>
    <r>
      <t>PŘEHLED O PŘIJATÝCH ÚVĚRECH A SPLÁTKÁCH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(v tis. Kč)</t>
    </r>
  </si>
  <si>
    <t>výdaje na investice</t>
  </si>
  <si>
    <t>přijaté dotace</t>
  </si>
  <si>
    <t>převody mezi účty</t>
  </si>
  <si>
    <t>provozní výdaje + opravy</t>
  </si>
  <si>
    <t>čerpání úvěru</t>
  </si>
  <si>
    <t>příjmy z daní a poplatků</t>
  </si>
  <si>
    <t>služby a nájmy</t>
  </si>
  <si>
    <t>splátky BD Kopec nebo prodej majetku</t>
  </si>
  <si>
    <t>Změna stavu krátkodobých prostředků</t>
  </si>
  <si>
    <t>snížení en.náročnosti MŠ-návrh</t>
  </si>
  <si>
    <t>snížení en.náročnosti KD-návrh</t>
  </si>
  <si>
    <t>Ing. Jaroslav Šíbl v. r., starosta městyse</t>
  </si>
  <si>
    <r>
      <t>STŘEDNĚDOBÝ VÝHLED ROZPOČTU</t>
    </r>
    <r>
      <rPr>
        <sz val="10"/>
        <rFont val="Arial"/>
        <family val="2"/>
      </rPr>
      <t xml:space="preserve"> (v tis. Kč)</t>
    </r>
  </si>
  <si>
    <t xml:space="preserve">Tento rozpočtový výhled schválilo zastupitelstvo městyse na svém 2. zasedání dne 27. 11. 2018 usnesením č. 2/3.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</si>
</sst>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[$-405]d\.\ mmmm\ yyyy"/>
    <numFmt numFmtId="167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0" xfId="0" applyAlignment="1">
      <alignment horizontal="left"/>
    </xf>
    <xf numFmtId="4" fontId="0" fillId="0" borderId="2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7" xfId="0" applyNumberFormat="1" applyFont="1" applyBorder="1" applyAlignment="1">
      <alignment/>
    </xf>
    <xf numFmtId="4" fontId="50" fillId="0" borderId="20" xfId="0" applyNumberFormat="1" applyFont="1" applyBorder="1" applyAlignment="1">
      <alignment/>
    </xf>
    <xf numFmtId="4" fontId="50" fillId="0" borderId="33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6" borderId="28" xfId="0" applyFont="1" applyFill="1" applyBorder="1" applyAlignment="1">
      <alignment/>
    </xf>
    <xf numFmtId="3" fontId="4" fillId="6" borderId="29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14" fontId="4" fillId="6" borderId="31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/>
    </xf>
    <xf numFmtId="4" fontId="4" fillId="6" borderId="33" xfId="0" applyNumberFormat="1" applyFont="1" applyFill="1" applyBorder="1" applyAlignment="1">
      <alignment/>
    </xf>
    <xf numFmtId="4" fontId="51" fillId="6" borderId="33" xfId="0" applyNumberFormat="1" applyFont="1" applyFill="1" applyBorder="1" applyAlignment="1">
      <alignment/>
    </xf>
    <xf numFmtId="4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64" fontId="52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50" fillId="33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51" fillId="33" borderId="20" xfId="0" applyNumberFormat="1" applyFont="1" applyFill="1" applyBorder="1" applyAlignment="1">
      <alignment/>
    </xf>
    <xf numFmtId="164" fontId="53" fillId="0" borderId="20" xfId="0" applyNumberFormat="1" applyFont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164" fontId="7" fillId="35" borderId="20" xfId="0" applyNumberFormat="1" applyFont="1" applyFill="1" applyBorder="1" applyAlignment="1">
      <alignment/>
    </xf>
    <xf numFmtId="164" fontId="49" fillId="35" borderId="20" xfId="0" applyNumberFormat="1" applyFont="1" applyFill="1" applyBorder="1" applyAlignment="1">
      <alignment/>
    </xf>
    <xf numFmtId="164" fontId="54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49" fillId="0" borderId="20" xfId="0" applyNumberFormat="1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164" fontId="0" fillId="0" borderId="0" xfId="0" applyNumberFormat="1" applyFont="1" applyAlignment="1">
      <alignment/>
    </xf>
    <xf numFmtId="0" fontId="52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SheetLayoutView="100" zoomScalePageLayoutView="0" workbookViewId="0" topLeftCell="A1">
      <selection activeCell="J75" sqref="J75"/>
    </sheetView>
  </sheetViews>
  <sheetFormatPr defaultColWidth="9.140625" defaultRowHeight="12.75"/>
  <cols>
    <col min="1" max="1" width="7.8515625" style="60" customWidth="1"/>
    <col min="2" max="2" width="33.140625" style="60" customWidth="1"/>
    <col min="3" max="3" width="6.140625" style="60" customWidth="1"/>
    <col min="4" max="5" width="0" style="60" hidden="1" customWidth="1"/>
    <col min="6" max="9" width="8.7109375" style="60" hidden="1" customWidth="1"/>
    <col min="10" max="13" width="8.7109375" style="60" customWidth="1"/>
    <col min="14" max="14" width="9.140625" style="60" customWidth="1"/>
    <col min="15" max="18" width="8.7109375" style="60" customWidth="1"/>
    <col min="19" max="21" width="0" style="60" hidden="1" customWidth="1"/>
    <col min="22" max="16384" width="9.140625" style="60" customWidth="1"/>
  </cols>
  <sheetData>
    <row r="1" ht="12.75">
      <c r="A1" s="60" t="s">
        <v>8</v>
      </c>
    </row>
    <row r="2" spans="1:6" ht="12.75">
      <c r="A2" s="60" t="s">
        <v>0</v>
      </c>
      <c r="F2" s="61"/>
    </row>
    <row r="3" ht="12.75">
      <c r="A3" s="60" t="s">
        <v>1</v>
      </c>
    </row>
    <row r="4" ht="12.75">
      <c r="A4" s="60" t="s">
        <v>2</v>
      </c>
    </row>
    <row r="5" ht="12.75" hidden="1"/>
    <row r="6" ht="12.75" hidden="1"/>
    <row r="7" ht="15">
      <c r="A7" s="62" t="s">
        <v>55</v>
      </c>
    </row>
    <row r="8" ht="12.75">
      <c r="A8" s="63"/>
    </row>
    <row r="9" spans="1:21" ht="12.75">
      <c r="A9" s="120"/>
      <c r="B9" s="121"/>
      <c r="C9" s="65" t="s">
        <v>17</v>
      </c>
      <c r="D9" s="66"/>
      <c r="E9" s="67" t="s">
        <v>4</v>
      </c>
      <c r="F9" s="68">
        <v>2011</v>
      </c>
      <c r="G9" s="68">
        <v>2012</v>
      </c>
      <c r="H9" s="68">
        <v>2013</v>
      </c>
      <c r="I9" s="68">
        <v>2014</v>
      </c>
      <c r="J9" s="68">
        <v>2015</v>
      </c>
      <c r="K9" s="69">
        <v>2016</v>
      </c>
      <c r="L9" s="106">
        <v>2017</v>
      </c>
      <c r="M9" s="106">
        <v>2018</v>
      </c>
      <c r="N9" s="70">
        <v>2019</v>
      </c>
      <c r="O9" s="70">
        <v>2020</v>
      </c>
      <c r="P9" s="70">
        <v>2021</v>
      </c>
      <c r="Q9" s="70">
        <v>2022</v>
      </c>
      <c r="R9" s="70">
        <v>2023</v>
      </c>
      <c r="S9" s="68">
        <v>2022</v>
      </c>
      <c r="T9" s="68">
        <v>2023</v>
      </c>
      <c r="U9" s="68">
        <v>2024</v>
      </c>
    </row>
    <row r="10" spans="1:21" ht="12.75">
      <c r="A10" s="114" t="s">
        <v>5</v>
      </c>
      <c r="B10" s="119"/>
      <c r="C10" s="115"/>
      <c r="D10" s="66"/>
      <c r="E10" s="66"/>
      <c r="F10" s="71">
        <v>8545.9</v>
      </c>
      <c r="G10" s="71">
        <v>3529</v>
      </c>
      <c r="H10" s="71">
        <v>4051.5</v>
      </c>
      <c r="I10" s="71">
        <v>6112.7</v>
      </c>
      <c r="J10" s="72">
        <v>9138.2</v>
      </c>
      <c r="K10" s="73">
        <f aca="true" t="shared" si="0" ref="K10:U10">J69</f>
        <v>11880.300000000005</v>
      </c>
      <c r="L10" s="107">
        <f>K69</f>
        <v>19155.999999999996</v>
      </c>
      <c r="M10" s="107">
        <f t="shared" si="0"/>
        <v>16931.399999999994</v>
      </c>
      <c r="N10" s="74">
        <f t="shared" si="0"/>
        <v>19087.099999999995</v>
      </c>
      <c r="O10" s="74">
        <f t="shared" si="0"/>
        <v>10869.599999999995</v>
      </c>
      <c r="P10" s="74">
        <f>O69</f>
        <v>7476.099999999994</v>
      </c>
      <c r="Q10" s="74">
        <f>P69</f>
        <v>5582.599999999994</v>
      </c>
      <c r="R10" s="74">
        <f>Q69</f>
        <v>3689.099999999994</v>
      </c>
      <c r="S10" s="71">
        <f t="shared" si="0"/>
        <v>1795.599999999994</v>
      </c>
      <c r="T10" s="71">
        <f t="shared" si="0"/>
        <v>4602.099999999994</v>
      </c>
      <c r="U10" s="71">
        <f t="shared" si="0"/>
        <v>8337.099999999995</v>
      </c>
    </row>
    <row r="11" spans="1:21" ht="12.75" hidden="1">
      <c r="A11" s="66"/>
      <c r="B11" s="66"/>
      <c r="C11" s="75"/>
      <c r="D11" s="66"/>
      <c r="E11" s="66"/>
      <c r="F11" s="76"/>
      <c r="G11" s="76"/>
      <c r="H11" s="76"/>
      <c r="I11" s="76"/>
      <c r="J11" s="72"/>
      <c r="K11" s="73"/>
      <c r="L11" s="107"/>
      <c r="M11" s="107"/>
      <c r="N11" s="74"/>
      <c r="O11" s="74"/>
      <c r="P11" s="74"/>
      <c r="Q11" s="74"/>
      <c r="R11" s="74"/>
      <c r="S11" s="71"/>
      <c r="T11" s="71"/>
      <c r="U11" s="71"/>
    </row>
    <row r="12" spans="1:21" ht="12.75">
      <c r="A12" s="67" t="s">
        <v>3</v>
      </c>
      <c r="B12" s="66"/>
      <c r="C12" s="75"/>
      <c r="D12" s="66"/>
      <c r="E12" s="66"/>
      <c r="F12" s="76"/>
      <c r="G12" s="76"/>
      <c r="H12" s="76"/>
      <c r="I12" s="76"/>
      <c r="J12" s="72"/>
      <c r="K12" s="73"/>
      <c r="L12" s="107"/>
      <c r="M12" s="107"/>
      <c r="N12" s="74"/>
      <c r="O12" s="74"/>
      <c r="P12" s="74"/>
      <c r="Q12" s="74"/>
      <c r="R12" s="74"/>
      <c r="S12" s="71"/>
      <c r="T12" s="71"/>
      <c r="U12" s="71"/>
    </row>
    <row r="13" spans="1:22" ht="12.75">
      <c r="A13" s="77" t="s">
        <v>27</v>
      </c>
      <c r="B13" s="78" t="s">
        <v>18</v>
      </c>
      <c r="C13" s="65">
        <v>4010</v>
      </c>
      <c r="D13" s="66"/>
      <c r="E13" s="66"/>
      <c r="F13" s="71">
        <v>21630.8</v>
      </c>
      <c r="G13" s="71">
        <v>21806.4</v>
      </c>
      <c r="H13" s="71">
        <v>29334.1</v>
      </c>
      <c r="I13" s="71">
        <v>31875.9</v>
      </c>
      <c r="J13" s="79">
        <v>33342.6</v>
      </c>
      <c r="K13" s="79">
        <v>35725.4</v>
      </c>
      <c r="L13" s="108">
        <v>38546.3</v>
      </c>
      <c r="M13" s="108">
        <v>41000</v>
      </c>
      <c r="N13" s="80">
        <v>41000</v>
      </c>
      <c r="O13" s="80">
        <v>42000</v>
      </c>
      <c r="P13" s="80">
        <v>42000</v>
      </c>
      <c r="Q13" s="80">
        <v>42000</v>
      </c>
      <c r="R13" s="80">
        <v>42000</v>
      </c>
      <c r="S13" s="79">
        <v>39000</v>
      </c>
      <c r="T13" s="79">
        <v>40000</v>
      </c>
      <c r="U13" s="79">
        <v>41000</v>
      </c>
      <c r="V13" s="81" t="s">
        <v>48</v>
      </c>
    </row>
    <row r="14" spans="1:22" ht="12.75">
      <c r="A14" s="77" t="s">
        <v>28</v>
      </c>
      <c r="B14" s="78" t="s">
        <v>19</v>
      </c>
      <c r="C14" s="64">
        <v>4020</v>
      </c>
      <c r="D14" s="82"/>
      <c r="E14" s="66"/>
      <c r="F14" s="71">
        <v>7049.2</v>
      </c>
      <c r="G14" s="71">
        <v>6710.8</v>
      </c>
      <c r="H14" s="71">
        <v>6479.8</v>
      </c>
      <c r="I14" s="71">
        <v>6749.1</v>
      </c>
      <c r="J14" s="79">
        <v>7097.7</v>
      </c>
      <c r="K14" s="71">
        <v>7572.2</v>
      </c>
      <c r="L14" s="107">
        <v>7812.9</v>
      </c>
      <c r="M14" s="107">
        <v>7500</v>
      </c>
      <c r="N14" s="74">
        <v>7000</v>
      </c>
      <c r="O14" s="74">
        <v>7000</v>
      </c>
      <c r="P14" s="74">
        <v>7000</v>
      </c>
      <c r="Q14" s="74">
        <v>7000</v>
      </c>
      <c r="R14" s="74">
        <v>7000</v>
      </c>
      <c r="S14" s="71">
        <v>7700</v>
      </c>
      <c r="T14" s="71">
        <v>7700</v>
      </c>
      <c r="U14" s="71">
        <v>7700</v>
      </c>
      <c r="V14" s="81" t="s">
        <v>49</v>
      </c>
    </row>
    <row r="15" spans="1:22" ht="12.75">
      <c r="A15" s="77" t="s">
        <v>29</v>
      </c>
      <c r="B15" s="78" t="s">
        <v>20</v>
      </c>
      <c r="C15" s="64">
        <v>4030</v>
      </c>
      <c r="D15" s="82"/>
      <c r="E15" s="66"/>
      <c r="F15" s="71">
        <v>1161</v>
      </c>
      <c r="G15" s="71">
        <v>619</v>
      </c>
      <c r="H15" s="71">
        <v>107.2</v>
      </c>
      <c r="I15" s="71">
        <v>3123.2</v>
      </c>
      <c r="J15" s="79">
        <v>118.5</v>
      </c>
      <c r="K15" s="71">
        <v>204.3</v>
      </c>
      <c r="L15" s="107">
        <v>142.3</v>
      </c>
      <c r="M15" s="107">
        <v>124.5</v>
      </c>
      <c r="N15" s="74">
        <v>107.3</v>
      </c>
      <c r="O15" s="74">
        <v>107.3</v>
      </c>
      <c r="P15" s="74">
        <v>107.3</v>
      </c>
      <c r="Q15" s="74">
        <v>107.3</v>
      </c>
      <c r="R15" s="74">
        <v>107.3</v>
      </c>
      <c r="S15" s="71">
        <v>107.3</v>
      </c>
      <c r="T15" s="71">
        <v>35.8</v>
      </c>
      <c r="U15" s="71">
        <v>0</v>
      </c>
      <c r="V15" s="81" t="s">
        <v>50</v>
      </c>
    </row>
    <row r="16" spans="1:22" ht="12.75">
      <c r="A16" s="77" t="s">
        <v>30</v>
      </c>
      <c r="B16" s="78" t="s">
        <v>21</v>
      </c>
      <c r="C16" s="64">
        <v>4040</v>
      </c>
      <c r="D16" s="82"/>
      <c r="E16" s="66"/>
      <c r="F16" s="71">
        <v>6264.5</v>
      </c>
      <c r="G16" s="71">
        <v>6689</v>
      </c>
      <c r="H16" s="71">
        <v>11387.6</v>
      </c>
      <c r="I16" s="71">
        <v>25249.4</v>
      </c>
      <c r="J16" s="79">
        <v>33291.4</v>
      </c>
      <c r="K16" s="71">
        <v>9679.3</v>
      </c>
      <c r="L16" s="107">
        <v>6430.5</v>
      </c>
      <c r="M16" s="109">
        <v>11600</v>
      </c>
      <c r="N16" s="74">
        <v>8500</v>
      </c>
      <c r="O16" s="74">
        <v>7000</v>
      </c>
      <c r="P16" s="74">
        <v>5000</v>
      </c>
      <c r="Q16" s="74">
        <v>5000</v>
      </c>
      <c r="R16" s="74">
        <v>5000</v>
      </c>
      <c r="S16" s="71">
        <v>5000</v>
      </c>
      <c r="T16" s="71">
        <v>5000</v>
      </c>
      <c r="U16" s="71">
        <v>5000</v>
      </c>
      <c r="V16" s="81" t="s">
        <v>44</v>
      </c>
    </row>
    <row r="17" spans="1:21" ht="12.75">
      <c r="A17" s="114" t="s">
        <v>22</v>
      </c>
      <c r="B17" s="115"/>
      <c r="C17" s="75">
        <v>4050</v>
      </c>
      <c r="D17" s="66"/>
      <c r="E17" s="66"/>
      <c r="F17" s="83">
        <f aca="true" t="shared" si="1" ref="F17:O17">SUM(F13:F16)</f>
        <v>36105.5</v>
      </c>
      <c r="G17" s="83">
        <f t="shared" si="1"/>
        <v>35825.2</v>
      </c>
      <c r="H17" s="83">
        <f t="shared" si="1"/>
        <v>47308.7</v>
      </c>
      <c r="I17" s="83">
        <f t="shared" si="1"/>
        <v>66997.6</v>
      </c>
      <c r="J17" s="83">
        <f t="shared" si="1"/>
        <v>73850.2</v>
      </c>
      <c r="K17" s="83">
        <f>SUM(K13:K16)</f>
        <v>53181.2</v>
      </c>
      <c r="L17" s="110">
        <f t="shared" si="1"/>
        <v>52932.00000000001</v>
      </c>
      <c r="M17" s="110">
        <f t="shared" si="1"/>
        <v>60224.5</v>
      </c>
      <c r="N17" s="84">
        <f t="shared" si="1"/>
        <v>56607.3</v>
      </c>
      <c r="O17" s="84">
        <f t="shared" si="1"/>
        <v>56107.3</v>
      </c>
      <c r="P17" s="84">
        <f aca="true" t="shared" si="2" ref="P17:U17">SUM(P13:P16)</f>
        <v>54107.3</v>
      </c>
      <c r="Q17" s="84">
        <f t="shared" si="2"/>
        <v>54107.3</v>
      </c>
      <c r="R17" s="84">
        <f t="shared" si="2"/>
        <v>54107.3</v>
      </c>
      <c r="S17" s="83">
        <f t="shared" si="2"/>
        <v>51807.3</v>
      </c>
      <c r="T17" s="83">
        <f t="shared" si="2"/>
        <v>52735.8</v>
      </c>
      <c r="U17" s="83">
        <f t="shared" si="2"/>
        <v>53700</v>
      </c>
    </row>
    <row r="18" spans="1:21" ht="12.75" hidden="1">
      <c r="A18" s="66"/>
      <c r="B18" s="67"/>
      <c r="C18" s="75"/>
      <c r="D18" s="66"/>
      <c r="E18" s="66"/>
      <c r="F18" s="85"/>
      <c r="G18" s="85"/>
      <c r="H18" s="85"/>
      <c r="I18" s="73"/>
      <c r="J18" s="86"/>
      <c r="K18" s="71"/>
      <c r="L18" s="107"/>
      <c r="M18" s="107"/>
      <c r="N18" s="74"/>
      <c r="O18" s="74"/>
      <c r="P18" s="74"/>
      <c r="Q18" s="74"/>
      <c r="R18" s="74"/>
      <c r="S18" s="71"/>
      <c r="T18" s="71"/>
      <c r="U18" s="71"/>
    </row>
    <row r="19" spans="1:21" ht="12.75" hidden="1">
      <c r="A19" s="66"/>
      <c r="B19" s="66"/>
      <c r="C19" s="75"/>
      <c r="D19" s="66"/>
      <c r="E19" s="66"/>
      <c r="F19" s="76"/>
      <c r="G19" s="76"/>
      <c r="H19" s="76"/>
      <c r="I19" s="71"/>
      <c r="J19" s="87"/>
      <c r="K19" s="71"/>
      <c r="L19" s="107"/>
      <c r="M19" s="107"/>
      <c r="N19" s="74"/>
      <c r="O19" s="74"/>
      <c r="P19" s="74"/>
      <c r="Q19" s="74"/>
      <c r="R19" s="74"/>
      <c r="S19" s="71"/>
      <c r="T19" s="71"/>
      <c r="U19" s="71"/>
    </row>
    <row r="20" spans="1:22" ht="12.75">
      <c r="A20" s="114" t="s">
        <v>23</v>
      </c>
      <c r="B20" s="115"/>
      <c r="C20" s="75">
        <v>4060</v>
      </c>
      <c r="D20" s="66"/>
      <c r="E20" s="66"/>
      <c r="F20" s="71">
        <v>210.4</v>
      </c>
      <c r="G20" s="71">
        <v>201.4</v>
      </c>
      <c r="H20" s="71">
        <v>4990</v>
      </c>
      <c r="I20" s="71">
        <v>12608</v>
      </c>
      <c r="J20" s="88">
        <v>15776.4</v>
      </c>
      <c r="K20" s="71">
        <v>257.2</v>
      </c>
      <c r="L20" s="107">
        <v>256.3</v>
      </c>
      <c r="M20" s="107">
        <v>260</v>
      </c>
      <c r="N20" s="74">
        <v>260</v>
      </c>
      <c r="O20" s="74">
        <v>260</v>
      </c>
      <c r="P20" s="74">
        <v>260</v>
      </c>
      <c r="Q20" s="74">
        <v>260</v>
      </c>
      <c r="R20" s="74">
        <f>3000+R16</f>
        <v>8000</v>
      </c>
      <c r="S20" s="71">
        <f>3000+S16</f>
        <v>8000</v>
      </c>
      <c r="T20" s="71">
        <f>3000+T16</f>
        <v>8000</v>
      </c>
      <c r="U20" s="71">
        <f>3000+U16</f>
        <v>8000</v>
      </c>
      <c r="V20" s="81" t="s">
        <v>45</v>
      </c>
    </row>
    <row r="21" spans="1:21" ht="12.75" hidden="1">
      <c r="A21" s="66"/>
      <c r="B21" s="66"/>
      <c r="C21" s="75"/>
      <c r="D21" s="66"/>
      <c r="E21" s="66"/>
      <c r="F21" s="76"/>
      <c r="G21" s="76"/>
      <c r="H21" s="76"/>
      <c r="I21" s="76"/>
      <c r="J21" s="72"/>
      <c r="K21" s="73"/>
      <c r="L21" s="107"/>
      <c r="M21" s="107"/>
      <c r="N21" s="74"/>
      <c r="O21" s="74"/>
      <c r="P21" s="74"/>
      <c r="Q21" s="74"/>
      <c r="R21" s="74"/>
      <c r="S21" s="71"/>
      <c r="T21" s="71"/>
      <c r="U21" s="71"/>
    </row>
    <row r="22" spans="1:21" ht="12.75">
      <c r="A22" s="122" t="s">
        <v>33</v>
      </c>
      <c r="B22" s="123"/>
      <c r="C22" s="89">
        <v>4200</v>
      </c>
      <c r="D22" s="90"/>
      <c r="E22" s="90"/>
      <c r="F22" s="91">
        <f aca="true" t="shared" si="3" ref="F22:O22">F17-F20</f>
        <v>35895.1</v>
      </c>
      <c r="G22" s="91">
        <f t="shared" si="3"/>
        <v>35623.799999999996</v>
      </c>
      <c r="H22" s="91">
        <f t="shared" si="3"/>
        <v>42318.7</v>
      </c>
      <c r="I22" s="91">
        <f t="shared" si="3"/>
        <v>54389.600000000006</v>
      </c>
      <c r="J22" s="91">
        <f t="shared" si="3"/>
        <v>58073.799999999996</v>
      </c>
      <c r="K22" s="92">
        <f t="shared" si="3"/>
        <v>52924</v>
      </c>
      <c r="L22" s="111">
        <f t="shared" si="3"/>
        <v>52675.700000000004</v>
      </c>
      <c r="M22" s="111">
        <f>M17-M20</f>
        <v>59964.5</v>
      </c>
      <c r="N22" s="93">
        <f t="shared" si="3"/>
        <v>56347.3</v>
      </c>
      <c r="O22" s="93">
        <f t="shared" si="3"/>
        <v>55847.3</v>
      </c>
      <c r="P22" s="93">
        <f aca="true" t="shared" si="4" ref="P22:U22">P17-P20</f>
        <v>53847.3</v>
      </c>
      <c r="Q22" s="93">
        <f t="shared" si="4"/>
        <v>53847.3</v>
      </c>
      <c r="R22" s="93">
        <f t="shared" si="4"/>
        <v>46107.3</v>
      </c>
      <c r="S22" s="91">
        <f t="shared" si="4"/>
        <v>43807.3</v>
      </c>
      <c r="T22" s="91">
        <f t="shared" si="4"/>
        <v>44735.8</v>
      </c>
      <c r="U22" s="91">
        <f t="shared" si="4"/>
        <v>45700</v>
      </c>
    </row>
    <row r="23" spans="1:21" ht="12.75" hidden="1">
      <c r="A23" s="66"/>
      <c r="B23" s="67"/>
      <c r="C23" s="75"/>
      <c r="D23" s="66"/>
      <c r="E23" s="66"/>
      <c r="F23" s="76"/>
      <c r="G23" s="94"/>
      <c r="H23" s="94"/>
      <c r="I23" s="94"/>
      <c r="J23" s="95"/>
      <c r="K23" s="96"/>
      <c r="L23" s="112"/>
      <c r="M23" s="112"/>
      <c r="N23" s="97"/>
      <c r="O23" s="97"/>
      <c r="P23" s="97"/>
      <c r="Q23" s="97"/>
      <c r="R23" s="97"/>
      <c r="S23" s="95"/>
      <c r="T23" s="95"/>
      <c r="U23" s="95"/>
    </row>
    <row r="24" spans="1:21" ht="12.75" hidden="1">
      <c r="A24" s="66"/>
      <c r="B24" s="67"/>
      <c r="C24" s="75"/>
      <c r="D24" s="66"/>
      <c r="E24" s="66"/>
      <c r="F24" s="76"/>
      <c r="G24" s="94"/>
      <c r="H24" s="94"/>
      <c r="I24" s="94"/>
      <c r="J24" s="95"/>
      <c r="K24" s="96"/>
      <c r="L24" s="112"/>
      <c r="M24" s="112"/>
      <c r="N24" s="97"/>
      <c r="O24" s="97"/>
      <c r="P24" s="97"/>
      <c r="Q24" s="97"/>
      <c r="R24" s="97"/>
      <c r="S24" s="95"/>
      <c r="T24" s="95"/>
      <c r="U24" s="95"/>
    </row>
    <row r="25" spans="1:21" ht="12.75" hidden="1">
      <c r="A25" s="66"/>
      <c r="B25" s="66"/>
      <c r="C25" s="75"/>
      <c r="D25" s="66"/>
      <c r="E25" s="66"/>
      <c r="F25" s="76"/>
      <c r="G25" s="76"/>
      <c r="H25" s="76"/>
      <c r="I25" s="76"/>
      <c r="J25" s="72"/>
      <c r="K25" s="73"/>
      <c r="L25" s="107"/>
      <c r="M25" s="107"/>
      <c r="N25" s="74"/>
      <c r="O25" s="74"/>
      <c r="P25" s="74"/>
      <c r="Q25" s="74"/>
      <c r="R25" s="74"/>
      <c r="S25" s="71"/>
      <c r="T25" s="71"/>
      <c r="U25" s="71"/>
    </row>
    <row r="26" spans="1:21" ht="12.75">
      <c r="A26" s="67" t="s">
        <v>6</v>
      </c>
      <c r="B26" s="66"/>
      <c r="C26" s="75"/>
      <c r="D26" s="66"/>
      <c r="E26" s="66"/>
      <c r="F26" s="76"/>
      <c r="G26" s="76"/>
      <c r="H26" s="76"/>
      <c r="I26" s="76"/>
      <c r="J26" s="72"/>
      <c r="K26" s="73"/>
      <c r="L26" s="107"/>
      <c r="M26" s="107"/>
      <c r="N26" s="74"/>
      <c r="O26" s="74"/>
      <c r="P26" s="74"/>
      <c r="Q26" s="74"/>
      <c r="R26" s="74"/>
      <c r="S26" s="71"/>
      <c r="T26" s="71"/>
      <c r="U26" s="71"/>
    </row>
    <row r="27" spans="1:22" ht="12.75">
      <c r="A27" s="77" t="s">
        <v>31</v>
      </c>
      <c r="B27" s="77" t="s">
        <v>24</v>
      </c>
      <c r="C27" s="75">
        <v>4210</v>
      </c>
      <c r="D27" s="66"/>
      <c r="E27" s="66"/>
      <c r="F27" s="71">
        <v>32808.3</v>
      </c>
      <c r="G27" s="71">
        <v>31043.6</v>
      </c>
      <c r="H27" s="71">
        <v>35276.2</v>
      </c>
      <c r="I27" s="71">
        <v>48069.7</v>
      </c>
      <c r="J27" s="98">
        <v>50771</v>
      </c>
      <c r="K27" s="71">
        <v>36956.4</v>
      </c>
      <c r="L27" s="107">
        <v>43403.8</v>
      </c>
      <c r="M27" s="107">
        <v>44000</v>
      </c>
      <c r="N27" s="74">
        <v>50000</v>
      </c>
      <c r="O27" s="74">
        <v>47000</v>
      </c>
      <c r="P27" s="74">
        <v>47000</v>
      </c>
      <c r="Q27" s="74">
        <v>47000</v>
      </c>
      <c r="R27" s="74">
        <v>47000</v>
      </c>
      <c r="S27" s="71">
        <v>43000</v>
      </c>
      <c r="T27" s="71">
        <v>43000</v>
      </c>
      <c r="U27" s="71">
        <v>43000</v>
      </c>
      <c r="V27" s="81" t="s">
        <v>46</v>
      </c>
    </row>
    <row r="28" spans="1:22" ht="12.75">
      <c r="A28" s="77" t="s">
        <v>32</v>
      </c>
      <c r="B28" s="77" t="s">
        <v>25</v>
      </c>
      <c r="C28" s="75">
        <v>4220</v>
      </c>
      <c r="D28" s="66"/>
      <c r="E28" s="66"/>
      <c r="F28" s="71">
        <v>14816.7</v>
      </c>
      <c r="G28" s="71">
        <v>1193.7</v>
      </c>
      <c r="H28" s="71">
        <v>7625.9</v>
      </c>
      <c r="I28" s="71">
        <v>13797</v>
      </c>
      <c r="J28" s="79">
        <v>26231.7</v>
      </c>
      <c r="K28" s="71">
        <v>6343.3</v>
      </c>
      <c r="L28" s="107">
        <v>8645.8</v>
      </c>
      <c r="M28" s="109">
        <v>12000</v>
      </c>
      <c r="N28" s="74">
        <v>20000</v>
      </c>
      <c r="O28" s="74">
        <v>15000</v>
      </c>
      <c r="P28" s="74">
        <v>6000</v>
      </c>
      <c r="Q28" s="74">
        <v>6000</v>
      </c>
      <c r="R28" s="74">
        <v>6000</v>
      </c>
      <c r="S28" s="71">
        <v>5000</v>
      </c>
      <c r="T28" s="71">
        <v>5000</v>
      </c>
      <c r="U28" s="71">
        <v>5000</v>
      </c>
      <c r="V28" s="81" t="s">
        <v>43</v>
      </c>
    </row>
    <row r="29" spans="1:21" ht="12.75">
      <c r="A29" s="114" t="s">
        <v>26</v>
      </c>
      <c r="B29" s="115"/>
      <c r="C29" s="75">
        <v>4240</v>
      </c>
      <c r="D29" s="66"/>
      <c r="E29" s="66"/>
      <c r="F29" s="83">
        <f aca="true" t="shared" si="5" ref="F29:O29">SUM(F27:F28)</f>
        <v>47625</v>
      </c>
      <c r="G29" s="83">
        <f t="shared" si="5"/>
        <v>32237.3</v>
      </c>
      <c r="H29" s="83">
        <f t="shared" si="5"/>
        <v>42902.1</v>
      </c>
      <c r="I29" s="83">
        <f t="shared" si="5"/>
        <v>61866.7</v>
      </c>
      <c r="J29" s="83">
        <f t="shared" si="5"/>
        <v>77002.7</v>
      </c>
      <c r="K29" s="83">
        <f>SUM(K27:K28)</f>
        <v>43299.700000000004</v>
      </c>
      <c r="L29" s="110">
        <f t="shared" si="5"/>
        <v>52049.600000000006</v>
      </c>
      <c r="M29" s="110">
        <f t="shared" si="5"/>
        <v>56000</v>
      </c>
      <c r="N29" s="84">
        <f t="shared" si="5"/>
        <v>70000</v>
      </c>
      <c r="O29" s="84">
        <f t="shared" si="5"/>
        <v>62000</v>
      </c>
      <c r="P29" s="84">
        <f aca="true" t="shared" si="6" ref="P29:U29">SUM(P27:P28)</f>
        <v>53000</v>
      </c>
      <c r="Q29" s="84">
        <f t="shared" si="6"/>
        <v>53000</v>
      </c>
      <c r="R29" s="84">
        <f t="shared" si="6"/>
        <v>53000</v>
      </c>
      <c r="S29" s="83">
        <f t="shared" si="6"/>
        <v>48000</v>
      </c>
      <c r="T29" s="83">
        <f t="shared" si="6"/>
        <v>48000</v>
      </c>
      <c r="U29" s="83">
        <f t="shared" si="6"/>
        <v>48000</v>
      </c>
    </row>
    <row r="30" spans="1:22" ht="12.75">
      <c r="A30" s="114" t="s">
        <v>23</v>
      </c>
      <c r="B30" s="115"/>
      <c r="C30" s="75">
        <v>4250</v>
      </c>
      <c r="D30" s="66"/>
      <c r="E30" s="66"/>
      <c r="F30" s="71">
        <v>210.4</v>
      </c>
      <c r="G30" s="71">
        <v>201.4</v>
      </c>
      <c r="H30" s="71">
        <v>4990</v>
      </c>
      <c r="I30" s="71">
        <v>12608</v>
      </c>
      <c r="J30" s="72">
        <v>15776.4</v>
      </c>
      <c r="K30" s="71">
        <f>K20</f>
        <v>257.2</v>
      </c>
      <c r="L30" s="107">
        <f aca="true" t="shared" si="7" ref="L30:U30">L20</f>
        <v>256.3</v>
      </c>
      <c r="M30" s="107">
        <f t="shared" si="7"/>
        <v>260</v>
      </c>
      <c r="N30" s="74">
        <f>N20</f>
        <v>260</v>
      </c>
      <c r="O30" s="74">
        <f t="shared" si="7"/>
        <v>260</v>
      </c>
      <c r="P30" s="74">
        <f>P20</f>
        <v>260</v>
      </c>
      <c r="Q30" s="74">
        <f>Q20</f>
        <v>260</v>
      </c>
      <c r="R30" s="74">
        <f t="shared" si="7"/>
        <v>8000</v>
      </c>
      <c r="S30" s="71">
        <f t="shared" si="7"/>
        <v>8000</v>
      </c>
      <c r="T30" s="71">
        <f t="shared" si="7"/>
        <v>8000</v>
      </c>
      <c r="U30" s="71">
        <f t="shared" si="7"/>
        <v>8000</v>
      </c>
      <c r="V30" s="81" t="s">
        <v>45</v>
      </c>
    </row>
    <row r="31" spans="1:21" ht="12.75">
      <c r="A31" s="122" t="s">
        <v>34</v>
      </c>
      <c r="B31" s="123"/>
      <c r="C31" s="89">
        <v>4430</v>
      </c>
      <c r="D31" s="90"/>
      <c r="E31" s="90"/>
      <c r="F31" s="91">
        <f aca="true" t="shared" si="8" ref="F31:O31">F29-F30</f>
        <v>47414.6</v>
      </c>
      <c r="G31" s="91">
        <f t="shared" si="8"/>
        <v>32035.899999999998</v>
      </c>
      <c r="H31" s="91">
        <f t="shared" si="8"/>
        <v>37912.1</v>
      </c>
      <c r="I31" s="91">
        <f t="shared" si="8"/>
        <v>49258.7</v>
      </c>
      <c r="J31" s="91">
        <f t="shared" si="8"/>
        <v>61226.299999999996</v>
      </c>
      <c r="K31" s="92">
        <f t="shared" si="8"/>
        <v>43042.50000000001</v>
      </c>
      <c r="L31" s="111">
        <f t="shared" si="8"/>
        <v>51793.3</v>
      </c>
      <c r="M31" s="111">
        <f t="shared" si="8"/>
        <v>55740</v>
      </c>
      <c r="N31" s="93">
        <f t="shared" si="8"/>
        <v>69740</v>
      </c>
      <c r="O31" s="93">
        <f t="shared" si="8"/>
        <v>61740</v>
      </c>
      <c r="P31" s="93">
        <f aca="true" t="shared" si="9" ref="P31:U31">P29-P30</f>
        <v>52740</v>
      </c>
      <c r="Q31" s="93">
        <f t="shared" si="9"/>
        <v>52740</v>
      </c>
      <c r="R31" s="93">
        <f t="shared" si="9"/>
        <v>45000</v>
      </c>
      <c r="S31" s="91">
        <f t="shared" si="9"/>
        <v>40000</v>
      </c>
      <c r="T31" s="91">
        <f t="shared" si="9"/>
        <v>40000</v>
      </c>
      <c r="U31" s="91">
        <f t="shared" si="9"/>
        <v>40000</v>
      </c>
    </row>
    <row r="32" spans="1:21" ht="12.75" hidden="1">
      <c r="A32" s="66"/>
      <c r="B32" s="67"/>
      <c r="C32" s="75"/>
      <c r="D32" s="66"/>
      <c r="E32" s="66"/>
      <c r="F32" s="76"/>
      <c r="G32" s="76"/>
      <c r="H32" s="76"/>
      <c r="I32" s="76"/>
      <c r="J32" s="72"/>
      <c r="K32" s="73"/>
      <c r="L32" s="107"/>
      <c r="M32" s="107"/>
      <c r="N32" s="74"/>
      <c r="O32" s="74"/>
      <c r="P32" s="74"/>
      <c r="Q32" s="74"/>
      <c r="R32" s="74"/>
      <c r="S32" s="71"/>
      <c r="T32" s="71"/>
      <c r="U32" s="71"/>
    </row>
    <row r="33" spans="1:21" ht="12.75" hidden="1">
      <c r="A33" s="66"/>
      <c r="B33" s="67"/>
      <c r="C33" s="75"/>
      <c r="D33" s="66"/>
      <c r="E33" s="66"/>
      <c r="F33" s="76"/>
      <c r="G33" s="76"/>
      <c r="H33" s="76"/>
      <c r="I33" s="76"/>
      <c r="J33" s="72"/>
      <c r="K33" s="73"/>
      <c r="L33" s="107"/>
      <c r="M33" s="107"/>
      <c r="N33" s="74"/>
      <c r="O33" s="74"/>
      <c r="P33" s="74"/>
      <c r="Q33" s="74"/>
      <c r="R33" s="74"/>
      <c r="S33" s="71"/>
      <c r="T33" s="71"/>
      <c r="U33" s="71"/>
    </row>
    <row r="34" spans="1:21" ht="12.75" hidden="1">
      <c r="A34" s="66"/>
      <c r="B34" s="67"/>
      <c r="C34" s="75"/>
      <c r="D34" s="66"/>
      <c r="E34" s="66"/>
      <c r="F34" s="76"/>
      <c r="G34" s="76"/>
      <c r="H34" s="76"/>
      <c r="I34" s="76"/>
      <c r="J34" s="72"/>
      <c r="K34" s="73"/>
      <c r="L34" s="107"/>
      <c r="M34" s="107"/>
      <c r="N34" s="74"/>
      <c r="O34" s="74"/>
      <c r="P34" s="74"/>
      <c r="Q34" s="74"/>
      <c r="R34" s="74"/>
      <c r="S34" s="71"/>
      <c r="T34" s="71"/>
      <c r="U34" s="71"/>
    </row>
    <row r="35" spans="1:21" ht="12.75">
      <c r="A35" s="114" t="s">
        <v>36</v>
      </c>
      <c r="B35" s="115"/>
      <c r="C35" s="75"/>
      <c r="D35" s="66"/>
      <c r="E35" s="66"/>
      <c r="F35" s="76"/>
      <c r="G35" s="76"/>
      <c r="H35" s="76"/>
      <c r="I35" s="76"/>
      <c r="J35" s="72"/>
      <c r="K35" s="73"/>
      <c r="L35" s="107"/>
      <c r="M35" s="107"/>
      <c r="N35" s="74"/>
      <c r="O35" s="74"/>
      <c r="P35" s="74"/>
      <c r="Q35" s="74"/>
      <c r="R35" s="74"/>
      <c r="S35" s="71"/>
      <c r="T35" s="71"/>
      <c r="U35" s="71"/>
    </row>
    <row r="36" spans="1:21" ht="12.75" hidden="1">
      <c r="A36" s="66"/>
      <c r="B36" s="67"/>
      <c r="C36" s="75"/>
      <c r="D36" s="66"/>
      <c r="E36" s="66"/>
      <c r="F36" s="76"/>
      <c r="G36" s="76"/>
      <c r="H36" s="76"/>
      <c r="I36" s="76"/>
      <c r="J36" s="72"/>
      <c r="K36" s="73"/>
      <c r="L36" s="107"/>
      <c r="M36" s="107"/>
      <c r="N36" s="74"/>
      <c r="O36" s="74"/>
      <c r="P36" s="74"/>
      <c r="Q36" s="74"/>
      <c r="R36" s="74"/>
      <c r="S36" s="71"/>
      <c r="T36" s="71"/>
      <c r="U36" s="71"/>
    </row>
    <row r="37" spans="1:21" ht="12.75" hidden="1">
      <c r="A37" s="66"/>
      <c r="B37" s="66"/>
      <c r="C37" s="75"/>
      <c r="D37" s="66"/>
      <c r="E37" s="66"/>
      <c r="F37" s="76"/>
      <c r="G37" s="76"/>
      <c r="H37" s="76"/>
      <c r="I37" s="76"/>
      <c r="J37" s="72"/>
      <c r="K37" s="73"/>
      <c r="L37" s="107"/>
      <c r="M37" s="107"/>
      <c r="N37" s="74"/>
      <c r="O37" s="74"/>
      <c r="P37" s="74"/>
      <c r="Q37" s="74"/>
      <c r="R37" s="74"/>
      <c r="S37" s="71"/>
      <c r="T37" s="71"/>
      <c r="U37" s="71"/>
    </row>
    <row r="38" spans="1:21" ht="12.75">
      <c r="A38" s="75">
        <v>8115</v>
      </c>
      <c r="B38" s="77" t="s">
        <v>51</v>
      </c>
      <c r="C38" s="116">
        <v>4450</v>
      </c>
      <c r="D38" s="66"/>
      <c r="E38" s="66"/>
      <c r="F38" s="71">
        <v>-5016.9</v>
      </c>
      <c r="G38" s="71">
        <v>522.5</v>
      </c>
      <c r="H38" s="71">
        <v>2061.2</v>
      </c>
      <c r="I38" s="71">
        <v>3025.5</v>
      </c>
      <c r="J38" s="71">
        <v>2742.1</v>
      </c>
      <c r="K38" s="73">
        <f aca="true" t="shared" si="10" ref="K38:U38">K69-K10</f>
        <v>7275.699999999992</v>
      </c>
      <c r="L38" s="107">
        <f>L69-L10</f>
        <v>-2224.600000000002</v>
      </c>
      <c r="M38" s="107">
        <f>M69-M10</f>
        <v>2155.7000000000007</v>
      </c>
      <c r="N38" s="74">
        <f t="shared" si="10"/>
        <v>-8217.5</v>
      </c>
      <c r="O38" s="74">
        <f t="shared" si="10"/>
        <v>-3393.500000000001</v>
      </c>
      <c r="P38" s="74">
        <f>P69-P10</f>
        <v>-1893.5</v>
      </c>
      <c r="Q38" s="74">
        <f>Q69-Q10</f>
        <v>-1893.5</v>
      </c>
      <c r="R38" s="74">
        <f t="shared" si="10"/>
        <v>-1893.5</v>
      </c>
      <c r="S38" s="71">
        <f t="shared" si="10"/>
        <v>2806.5</v>
      </c>
      <c r="T38" s="71">
        <f t="shared" si="10"/>
        <v>3735.000000000001</v>
      </c>
      <c r="U38" s="71">
        <f t="shared" si="10"/>
        <v>5205.999999999996</v>
      </c>
    </row>
    <row r="39" spans="1:22" ht="12.75">
      <c r="A39" s="75">
        <v>8123</v>
      </c>
      <c r="B39" s="77" t="s">
        <v>38</v>
      </c>
      <c r="C39" s="117"/>
      <c r="D39" s="66"/>
      <c r="E39" s="66"/>
      <c r="F39" s="71">
        <v>-8500</v>
      </c>
      <c r="G39" s="71">
        <v>0</v>
      </c>
      <c r="H39" s="71">
        <v>0</v>
      </c>
      <c r="I39" s="71">
        <v>0</v>
      </c>
      <c r="J39" s="71">
        <v>-8000</v>
      </c>
      <c r="K39" s="73">
        <v>0</v>
      </c>
      <c r="L39" s="107">
        <v>0</v>
      </c>
      <c r="M39" s="107">
        <v>0</v>
      </c>
      <c r="N39" s="74">
        <v>-8000</v>
      </c>
      <c r="O39" s="74">
        <v>-5000</v>
      </c>
      <c r="P39" s="74">
        <v>0</v>
      </c>
      <c r="Q39" s="74">
        <v>0</v>
      </c>
      <c r="R39" s="74">
        <v>0</v>
      </c>
      <c r="S39" s="71">
        <v>0</v>
      </c>
      <c r="T39" s="71">
        <v>0</v>
      </c>
      <c r="U39" s="71">
        <v>0</v>
      </c>
      <c r="V39" s="81" t="s">
        <v>47</v>
      </c>
    </row>
    <row r="40" spans="1:21" ht="12.75" customHeight="1" hidden="1">
      <c r="A40" s="75"/>
      <c r="B40" s="67"/>
      <c r="C40" s="117"/>
      <c r="D40" s="66"/>
      <c r="E40" s="66"/>
      <c r="F40" s="76"/>
      <c r="G40" s="76"/>
      <c r="H40" s="76"/>
      <c r="I40" s="76"/>
      <c r="J40" s="71"/>
      <c r="K40" s="73"/>
      <c r="L40" s="107"/>
      <c r="M40" s="107"/>
      <c r="N40" s="74"/>
      <c r="O40" s="74"/>
      <c r="P40" s="74"/>
      <c r="Q40" s="74"/>
      <c r="R40" s="74"/>
      <c r="S40" s="71"/>
      <c r="T40" s="71"/>
      <c r="U40" s="71"/>
    </row>
    <row r="41" spans="1:21" ht="12.75" customHeight="1" hidden="1">
      <c r="A41" s="75"/>
      <c r="B41" s="67"/>
      <c r="C41" s="117"/>
      <c r="D41" s="66"/>
      <c r="E41" s="66"/>
      <c r="F41" s="76"/>
      <c r="G41" s="76"/>
      <c r="H41" s="76"/>
      <c r="I41" s="76"/>
      <c r="J41" s="71"/>
      <c r="K41" s="73"/>
      <c r="L41" s="107"/>
      <c r="M41" s="107"/>
      <c r="N41" s="74"/>
      <c r="O41" s="74"/>
      <c r="P41" s="74"/>
      <c r="Q41" s="74"/>
      <c r="R41" s="74"/>
      <c r="S41" s="71"/>
      <c r="T41" s="71"/>
      <c r="U41" s="71"/>
    </row>
    <row r="42" spans="1:21" ht="15" customHeight="1" hidden="1">
      <c r="A42" s="75"/>
      <c r="B42" s="99"/>
      <c r="C42" s="117"/>
      <c r="D42" s="66"/>
      <c r="E42" s="66"/>
      <c r="F42" s="76" t="s">
        <v>4</v>
      </c>
      <c r="G42" s="76"/>
      <c r="H42" s="76"/>
      <c r="I42" s="76"/>
      <c r="J42" s="71"/>
      <c r="K42" s="73"/>
      <c r="L42" s="107"/>
      <c r="M42" s="107"/>
      <c r="N42" s="74"/>
      <c r="O42" s="74"/>
      <c r="P42" s="74"/>
      <c r="Q42" s="74"/>
      <c r="R42" s="74"/>
      <c r="S42" s="71"/>
      <c r="T42" s="71"/>
      <c r="U42" s="71"/>
    </row>
    <row r="43" spans="1:21" ht="12.75" customHeight="1" hidden="1">
      <c r="A43" s="75"/>
      <c r="B43" s="66"/>
      <c r="C43" s="117"/>
      <c r="D43" s="66"/>
      <c r="E43" s="66"/>
      <c r="F43" s="76"/>
      <c r="G43" s="76"/>
      <c r="H43" s="76"/>
      <c r="I43" s="76"/>
      <c r="J43" s="71"/>
      <c r="K43" s="73"/>
      <c r="L43" s="107"/>
      <c r="M43" s="107"/>
      <c r="N43" s="74"/>
      <c r="O43" s="74"/>
      <c r="P43" s="74"/>
      <c r="Q43" s="74"/>
      <c r="R43" s="74"/>
      <c r="S43" s="71"/>
      <c r="T43" s="71"/>
      <c r="U43" s="71"/>
    </row>
    <row r="44" spans="1:21" ht="12.75" customHeight="1" hidden="1">
      <c r="A44" s="75"/>
      <c r="B44" s="66"/>
      <c r="C44" s="117"/>
      <c r="D44" s="66"/>
      <c r="E44" s="66"/>
      <c r="F44" s="76"/>
      <c r="G44" s="76"/>
      <c r="H44" s="76"/>
      <c r="I44" s="76"/>
      <c r="J44" s="71"/>
      <c r="K44" s="73"/>
      <c r="L44" s="107"/>
      <c r="M44" s="107"/>
      <c r="N44" s="74"/>
      <c r="O44" s="74"/>
      <c r="P44" s="74"/>
      <c r="Q44" s="74"/>
      <c r="R44" s="74"/>
      <c r="S44" s="71"/>
      <c r="T44" s="71"/>
      <c r="U44" s="71"/>
    </row>
    <row r="45" spans="1:21" ht="12.75" customHeight="1" hidden="1">
      <c r="A45" s="75"/>
      <c r="B45" s="66"/>
      <c r="C45" s="117"/>
      <c r="D45" s="66"/>
      <c r="E45" s="66"/>
      <c r="F45" s="76"/>
      <c r="G45" s="76"/>
      <c r="H45" s="76"/>
      <c r="I45" s="76"/>
      <c r="J45" s="71"/>
      <c r="K45" s="73"/>
      <c r="L45" s="107"/>
      <c r="M45" s="107"/>
      <c r="N45" s="74"/>
      <c r="O45" s="74"/>
      <c r="P45" s="74"/>
      <c r="Q45" s="74"/>
      <c r="R45" s="74"/>
      <c r="S45" s="71"/>
      <c r="T45" s="71"/>
      <c r="U45" s="71"/>
    </row>
    <row r="46" spans="1:21" ht="12.75" customHeight="1" hidden="1">
      <c r="A46" s="75"/>
      <c r="B46" s="66"/>
      <c r="C46" s="117"/>
      <c r="D46" s="66"/>
      <c r="E46" s="66"/>
      <c r="F46" s="76"/>
      <c r="G46" s="76"/>
      <c r="H46" s="76"/>
      <c r="I46" s="76"/>
      <c r="J46" s="71"/>
      <c r="K46" s="73"/>
      <c r="L46" s="107"/>
      <c r="M46" s="107"/>
      <c r="N46" s="74"/>
      <c r="O46" s="74"/>
      <c r="P46" s="74"/>
      <c r="Q46" s="74"/>
      <c r="R46" s="74"/>
      <c r="S46" s="71"/>
      <c r="T46" s="71"/>
      <c r="U46" s="71"/>
    </row>
    <row r="47" spans="1:21" ht="12.75" customHeight="1" hidden="1">
      <c r="A47" s="75"/>
      <c r="B47" s="66"/>
      <c r="C47" s="117"/>
      <c r="D47" s="66"/>
      <c r="E47" s="66"/>
      <c r="F47" s="76"/>
      <c r="G47" s="76"/>
      <c r="H47" s="76"/>
      <c r="I47" s="76"/>
      <c r="J47" s="71"/>
      <c r="K47" s="73"/>
      <c r="L47" s="107"/>
      <c r="M47" s="107"/>
      <c r="N47" s="74"/>
      <c r="O47" s="74"/>
      <c r="P47" s="74"/>
      <c r="Q47" s="74"/>
      <c r="R47" s="74"/>
      <c r="S47" s="71"/>
      <c r="T47" s="71"/>
      <c r="U47" s="71"/>
    </row>
    <row r="48" spans="1:21" ht="12.75" customHeight="1" hidden="1">
      <c r="A48" s="75"/>
      <c r="B48" s="66"/>
      <c r="C48" s="117"/>
      <c r="D48" s="66"/>
      <c r="E48" s="66"/>
      <c r="F48" s="76"/>
      <c r="G48" s="76"/>
      <c r="H48" s="76"/>
      <c r="I48" s="76"/>
      <c r="J48" s="71"/>
      <c r="K48" s="73"/>
      <c r="L48" s="107"/>
      <c r="M48" s="107"/>
      <c r="N48" s="74"/>
      <c r="O48" s="74"/>
      <c r="P48" s="74"/>
      <c r="Q48" s="74"/>
      <c r="R48" s="74"/>
      <c r="S48" s="71"/>
      <c r="T48" s="71"/>
      <c r="U48" s="71"/>
    </row>
    <row r="49" spans="1:21" ht="12.75" customHeight="1" hidden="1">
      <c r="A49" s="75"/>
      <c r="B49" s="66"/>
      <c r="C49" s="117"/>
      <c r="D49" s="66"/>
      <c r="E49" s="66"/>
      <c r="F49" s="76"/>
      <c r="G49" s="76"/>
      <c r="H49" s="76"/>
      <c r="I49" s="76"/>
      <c r="J49" s="71"/>
      <c r="K49" s="73"/>
      <c r="L49" s="107"/>
      <c r="M49" s="107"/>
      <c r="N49" s="74"/>
      <c r="O49" s="74"/>
      <c r="P49" s="74"/>
      <c r="Q49" s="74"/>
      <c r="R49" s="74"/>
      <c r="S49" s="71"/>
      <c r="T49" s="71"/>
      <c r="U49" s="71"/>
    </row>
    <row r="50" spans="1:21" ht="12.75" customHeight="1" hidden="1">
      <c r="A50" s="75"/>
      <c r="B50" s="66"/>
      <c r="C50" s="117"/>
      <c r="D50" s="66"/>
      <c r="E50" s="66"/>
      <c r="F50" s="76"/>
      <c r="G50" s="76"/>
      <c r="H50" s="76"/>
      <c r="I50" s="76"/>
      <c r="J50" s="71"/>
      <c r="K50" s="73"/>
      <c r="L50" s="107"/>
      <c r="M50" s="107"/>
      <c r="N50" s="74"/>
      <c r="O50" s="74"/>
      <c r="P50" s="74"/>
      <c r="Q50" s="74"/>
      <c r="R50" s="74"/>
      <c r="S50" s="71"/>
      <c r="T50" s="71"/>
      <c r="U50" s="71"/>
    </row>
    <row r="51" spans="1:21" ht="12.75" customHeight="1" hidden="1">
      <c r="A51" s="75"/>
      <c r="B51" s="66"/>
      <c r="C51" s="117"/>
      <c r="D51" s="66"/>
      <c r="E51" s="66"/>
      <c r="F51" s="76"/>
      <c r="G51" s="76"/>
      <c r="H51" s="76"/>
      <c r="I51" s="76"/>
      <c r="J51" s="71"/>
      <c r="K51" s="73"/>
      <c r="L51" s="107"/>
      <c r="M51" s="107"/>
      <c r="N51" s="74"/>
      <c r="O51" s="74"/>
      <c r="P51" s="74"/>
      <c r="Q51" s="74"/>
      <c r="R51" s="74"/>
      <c r="S51" s="71"/>
      <c r="T51" s="71"/>
      <c r="U51" s="71"/>
    </row>
    <row r="52" spans="1:21" ht="12.75" customHeight="1" hidden="1">
      <c r="A52" s="75"/>
      <c r="B52" s="66"/>
      <c r="C52" s="117"/>
      <c r="D52" s="66"/>
      <c r="E52" s="66"/>
      <c r="F52" s="76"/>
      <c r="G52" s="76"/>
      <c r="H52" s="76"/>
      <c r="I52" s="76"/>
      <c r="J52" s="71"/>
      <c r="K52" s="73"/>
      <c r="L52" s="107"/>
      <c r="M52" s="107"/>
      <c r="N52" s="74"/>
      <c r="O52" s="74"/>
      <c r="P52" s="74"/>
      <c r="Q52" s="74"/>
      <c r="R52" s="74"/>
      <c r="S52" s="71"/>
      <c r="T52" s="71"/>
      <c r="U52" s="71"/>
    </row>
    <row r="53" spans="1:21" ht="12.75" customHeight="1" hidden="1">
      <c r="A53" s="75"/>
      <c r="B53" s="66"/>
      <c r="C53" s="117"/>
      <c r="D53" s="66"/>
      <c r="E53" s="66"/>
      <c r="F53" s="76"/>
      <c r="G53" s="76"/>
      <c r="H53" s="76"/>
      <c r="I53" s="76"/>
      <c r="J53" s="71"/>
      <c r="K53" s="73"/>
      <c r="L53" s="107"/>
      <c r="M53" s="107"/>
      <c r="N53" s="74"/>
      <c r="O53" s="74"/>
      <c r="P53" s="74"/>
      <c r="Q53" s="74"/>
      <c r="R53" s="74"/>
      <c r="S53" s="71"/>
      <c r="T53" s="71"/>
      <c r="U53" s="71"/>
    </row>
    <row r="54" spans="1:21" ht="12.75" customHeight="1" hidden="1">
      <c r="A54" s="75"/>
      <c r="B54" s="66"/>
      <c r="C54" s="117"/>
      <c r="D54" s="66"/>
      <c r="E54" s="66"/>
      <c r="F54" s="76"/>
      <c r="G54" s="76"/>
      <c r="H54" s="76"/>
      <c r="I54" s="76"/>
      <c r="J54" s="71"/>
      <c r="K54" s="73"/>
      <c r="L54" s="107"/>
      <c r="M54" s="107"/>
      <c r="N54" s="74"/>
      <c r="O54" s="74"/>
      <c r="P54" s="74"/>
      <c r="Q54" s="74"/>
      <c r="R54" s="74"/>
      <c r="S54" s="71"/>
      <c r="T54" s="71"/>
      <c r="U54" s="71"/>
    </row>
    <row r="55" spans="1:21" ht="12.75" customHeight="1" hidden="1">
      <c r="A55" s="68"/>
      <c r="B55" s="66"/>
      <c r="C55" s="117"/>
      <c r="D55" s="66"/>
      <c r="E55" s="66"/>
      <c r="F55" s="76"/>
      <c r="G55" s="76"/>
      <c r="H55" s="76"/>
      <c r="I55" s="76"/>
      <c r="J55" s="71"/>
      <c r="K55" s="73"/>
      <c r="L55" s="107"/>
      <c r="M55" s="107"/>
      <c r="N55" s="74"/>
      <c r="O55" s="74"/>
      <c r="P55" s="74"/>
      <c r="Q55" s="74"/>
      <c r="R55" s="74"/>
      <c r="S55" s="71"/>
      <c r="T55" s="71"/>
      <c r="U55" s="71"/>
    </row>
    <row r="56" spans="1:21" ht="12.75" customHeight="1" hidden="1">
      <c r="A56" s="75"/>
      <c r="B56" s="66"/>
      <c r="C56" s="117"/>
      <c r="D56" s="66"/>
      <c r="E56" s="66"/>
      <c r="F56" s="76"/>
      <c r="G56" s="76"/>
      <c r="H56" s="76"/>
      <c r="I56" s="76"/>
      <c r="J56" s="71"/>
      <c r="K56" s="73"/>
      <c r="L56" s="107"/>
      <c r="M56" s="107"/>
      <c r="N56" s="74"/>
      <c r="O56" s="74"/>
      <c r="P56" s="74"/>
      <c r="Q56" s="74"/>
      <c r="R56" s="74"/>
      <c r="S56" s="71"/>
      <c r="T56" s="71"/>
      <c r="U56" s="71"/>
    </row>
    <row r="57" spans="1:21" ht="12.75" customHeight="1" hidden="1">
      <c r="A57" s="75"/>
      <c r="B57" s="66"/>
      <c r="C57" s="117"/>
      <c r="D57" s="66"/>
      <c r="E57" s="66"/>
      <c r="F57" s="76"/>
      <c r="G57" s="76"/>
      <c r="H57" s="76"/>
      <c r="I57" s="76"/>
      <c r="J57" s="71"/>
      <c r="K57" s="73"/>
      <c r="L57" s="107"/>
      <c r="M57" s="107"/>
      <c r="N57" s="74"/>
      <c r="O57" s="74"/>
      <c r="P57" s="74"/>
      <c r="Q57" s="74"/>
      <c r="R57" s="74"/>
      <c r="S57" s="71"/>
      <c r="T57" s="71"/>
      <c r="U57" s="71"/>
    </row>
    <row r="58" spans="1:21" ht="12.75" customHeight="1" hidden="1">
      <c r="A58" s="75"/>
      <c r="B58" s="67"/>
      <c r="C58" s="117"/>
      <c r="D58" s="66"/>
      <c r="E58" s="66"/>
      <c r="F58" s="76"/>
      <c r="G58" s="76"/>
      <c r="H58" s="76"/>
      <c r="I58" s="76"/>
      <c r="J58" s="71"/>
      <c r="K58" s="73"/>
      <c r="L58" s="107"/>
      <c r="M58" s="107"/>
      <c r="N58" s="74"/>
      <c r="O58" s="74"/>
      <c r="P58" s="74"/>
      <c r="Q58" s="74"/>
      <c r="R58" s="74"/>
      <c r="S58" s="71"/>
      <c r="T58" s="71"/>
      <c r="U58" s="71"/>
    </row>
    <row r="59" spans="1:21" ht="12.75" customHeight="1" hidden="1">
      <c r="A59" s="75"/>
      <c r="B59" s="66"/>
      <c r="C59" s="117"/>
      <c r="D59" s="66"/>
      <c r="E59" s="66"/>
      <c r="F59" s="76"/>
      <c r="G59" s="76"/>
      <c r="H59" s="76"/>
      <c r="I59" s="76"/>
      <c r="J59" s="71"/>
      <c r="K59" s="73"/>
      <c r="L59" s="107"/>
      <c r="M59" s="107"/>
      <c r="N59" s="74"/>
      <c r="O59" s="74"/>
      <c r="P59" s="74"/>
      <c r="Q59" s="74"/>
      <c r="R59" s="74"/>
      <c r="S59" s="71"/>
      <c r="T59" s="71"/>
      <c r="U59" s="71"/>
    </row>
    <row r="60" spans="1:21" ht="12.75" customHeight="1" hidden="1">
      <c r="A60" s="75"/>
      <c r="B60" s="67"/>
      <c r="C60" s="117"/>
      <c r="D60" s="66"/>
      <c r="E60" s="66"/>
      <c r="F60" s="76"/>
      <c r="G60" s="76"/>
      <c r="H60" s="76"/>
      <c r="I60" s="76"/>
      <c r="J60" s="71"/>
      <c r="K60" s="73"/>
      <c r="L60" s="107"/>
      <c r="M60" s="107"/>
      <c r="N60" s="74"/>
      <c r="O60" s="74"/>
      <c r="P60" s="74"/>
      <c r="Q60" s="74"/>
      <c r="R60" s="74"/>
      <c r="S60" s="71"/>
      <c r="T60" s="71"/>
      <c r="U60" s="71"/>
    </row>
    <row r="61" spans="1:21" ht="12.75" customHeight="1" hidden="1">
      <c r="A61" s="75"/>
      <c r="B61" s="66"/>
      <c r="C61" s="117"/>
      <c r="D61" s="66"/>
      <c r="E61" s="66"/>
      <c r="F61" s="76"/>
      <c r="G61" s="76"/>
      <c r="H61" s="76"/>
      <c r="I61" s="76"/>
      <c r="J61" s="71"/>
      <c r="K61" s="73"/>
      <c r="L61" s="107"/>
      <c r="M61" s="107"/>
      <c r="N61" s="74"/>
      <c r="O61" s="74"/>
      <c r="P61" s="74"/>
      <c r="Q61" s="74"/>
      <c r="R61" s="74"/>
      <c r="S61" s="71"/>
      <c r="T61" s="71"/>
      <c r="U61" s="71"/>
    </row>
    <row r="62" spans="1:21" ht="12.75" customHeight="1" hidden="1">
      <c r="A62" s="75"/>
      <c r="B62" s="67"/>
      <c r="C62" s="117"/>
      <c r="D62" s="66"/>
      <c r="E62" s="66"/>
      <c r="F62" s="76"/>
      <c r="G62" s="76"/>
      <c r="H62" s="76"/>
      <c r="I62" s="76"/>
      <c r="J62" s="71"/>
      <c r="K62" s="73"/>
      <c r="L62" s="107"/>
      <c r="M62" s="107"/>
      <c r="N62" s="74"/>
      <c r="O62" s="74"/>
      <c r="P62" s="74"/>
      <c r="Q62" s="74"/>
      <c r="R62" s="74"/>
      <c r="S62" s="71"/>
      <c r="T62" s="71"/>
      <c r="U62" s="71"/>
    </row>
    <row r="63" spans="1:21" ht="12.75" customHeight="1" hidden="1">
      <c r="A63" s="75"/>
      <c r="B63" s="66"/>
      <c r="C63" s="117"/>
      <c r="D63" s="66"/>
      <c r="E63" s="66"/>
      <c r="F63" s="76"/>
      <c r="G63" s="76"/>
      <c r="H63" s="76"/>
      <c r="I63" s="76"/>
      <c r="J63" s="71"/>
      <c r="K63" s="73"/>
      <c r="L63" s="107"/>
      <c r="M63" s="107"/>
      <c r="N63" s="74"/>
      <c r="O63" s="74"/>
      <c r="P63" s="74"/>
      <c r="Q63" s="74"/>
      <c r="R63" s="74"/>
      <c r="S63" s="71"/>
      <c r="T63" s="71"/>
      <c r="U63" s="71"/>
    </row>
    <row r="64" spans="1:21" ht="12.75" customHeight="1" hidden="1">
      <c r="A64" s="75"/>
      <c r="B64" s="66" t="s">
        <v>4</v>
      </c>
      <c r="C64" s="117"/>
      <c r="D64" s="66"/>
      <c r="E64" s="66"/>
      <c r="F64" s="76" t="s">
        <v>4</v>
      </c>
      <c r="G64" s="76" t="s">
        <v>4</v>
      </c>
      <c r="H64" s="76" t="s">
        <v>4</v>
      </c>
      <c r="I64" s="76" t="s">
        <v>4</v>
      </c>
      <c r="J64" s="71" t="s">
        <v>4</v>
      </c>
      <c r="K64" s="73" t="s">
        <v>4</v>
      </c>
      <c r="L64" s="107"/>
      <c r="M64" s="107"/>
      <c r="N64" s="74"/>
      <c r="O64" s="74"/>
      <c r="P64" s="74"/>
      <c r="Q64" s="74"/>
      <c r="R64" s="74"/>
      <c r="S64" s="71"/>
      <c r="T64" s="71"/>
      <c r="U64" s="71"/>
    </row>
    <row r="65" spans="1:21" ht="12.75" customHeight="1" hidden="1">
      <c r="A65" s="75"/>
      <c r="B65" s="66"/>
      <c r="C65" s="117"/>
      <c r="D65" s="66"/>
      <c r="E65" s="66"/>
      <c r="F65" s="76"/>
      <c r="G65" s="76"/>
      <c r="H65" s="76"/>
      <c r="I65" s="76"/>
      <c r="J65" s="71"/>
      <c r="K65" s="73"/>
      <c r="L65" s="107"/>
      <c r="M65" s="107"/>
      <c r="N65" s="74"/>
      <c r="O65" s="74"/>
      <c r="P65" s="74"/>
      <c r="Q65" s="74"/>
      <c r="R65" s="74"/>
      <c r="S65" s="71"/>
      <c r="T65" s="71"/>
      <c r="U65" s="71"/>
    </row>
    <row r="66" spans="1:21" ht="12.75" customHeight="1" hidden="1">
      <c r="A66" s="75"/>
      <c r="B66" s="66"/>
      <c r="C66" s="117"/>
      <c r="D66" s="66"/>
      <c r="E66" s="66"/>
      <c r="F66" s="76"/>
      <c r="G66" s="76"/>
      <c r="H66" s="76"/>
      <c r="I66" s="76"/>
      <c r="J66" s="71"/>
      <c r="K66" s="73"/>
      <c r="L66" s="107"/>
      <c r="M66" s="107"/>
      <c r="N66" s="74"/>
      <c r="O66" s="74"/>
      <c r="P66" s="74"/>
      <c r="Q66" s="74"/>
      <c r="R66" s="74"/>
      <c r="S66" s="71"/>
      <c r="T66" s="71"/>
      <c r="U66" s="71"/>
    </row>
    <row r="67" spans="1:22" ht="12.75">
      <c r="A67" s="75">
        <v>8124</v>
      </c>
      <c r="B67" s="77" t="s">
        <v>37</v>
      </c>
      <c r="C67" s="118"/>
      <c r="D67" s="66"/>
      <c r="E67" s="66"/>
      <c r="F67" s="71">
        <v>1997.4</v>
      </c>
      <c r="G67" s="71">
        <v>3065.4</v>
      </c>
      <c r="H67" s="71">
        <v>2345.4</v>
      </c>
      <c r="I67" s="71">
        <v>2105.4</v>
      </c>
      <c r="J67" s="71">
        <v>2105.4</v>
      </c>
      <c r="K67" s="73">
        <v>2605.8</v>
      </c>
      <c r="L67" s="107">
        <v>3107</v>
      </c>
      <c r="M67" s="107">
        <f>2068.8</f>
        <v>2068.8</v>
      </c>
      <c r="N67" s="74">
        <f>Úvěry!N11</f>
        <v>2824.8</v>
      </c>
      <c r="O67" s="74">
        <f>Úvěry!O11</f>
        <v>2500.8</v>
      </c>
      <c r="P67" s="74">
        <f>Úvěry!P11</f>
        <v>3000.8</v>
      </c>
      <c r="Q67" s="74">
        <f>Úvěry!Q11</f>
        <v>3000.8</v>
      </c>
      <c r="R67" s="74">
        <f>Úvěry!R11</f>
        <v>3000.8</v>
      </c>
      <c r="S67" s="71">
        <v>1000.8</v>
      </c>
      <c r="T67" s="71">
        <v>1000.8</v>
      </c>
      <c r="U67" s="71">
        <v>494</v>
      </c>
      <c r="V67" s="81"/>
    </row>
    <row r="68" spans="1:21" ht="12.75">
      <c r="A68" s="122" t="s">
        <v>35</v>
      </c>
      <c r="B68" s="123"/>
      <c r="C68" s="89">
        <v>4450</v>
      </c>
      <c r="D68" s="90"/>
      <c r="E68" s="90"/>
      <c r="F68" s="91">
        <f>F38+F67+F39</f>
        <v>-11519.5</v>
      </c>
      <c r="G68" s="91">
        <f aca="true" t="shared" si="11" ref="G68:O68">G38+G67+G39</f>
        <v>3587.9</v>
      </c>
      <c r="H68" s="91">
        <f t="shared" si="11"/>
        <v>4406.6</v>
      </c>
      <c r="I68" s="91">
        <f t="shared" si="11"/>
        <v>5130.9</v>
      </c>
      <c r="J68" s="91">
        <f t="shared" si="11"/>
        <v>-3152.5</v>
      </c>
      <c r="K68" s="92">
        <f t="shared" si="11"/>
        <v>9881.499999999993</v>
      </c>
      <c r="L68" s="111">
        <f t="shared" si="11"/>
        <v>882.3999999999978</v>
      </c>
      <c r="M68" s="111">
        <f t="shared" si="11"/>
        <v>4224.500000000001</v>
      </c>
      <c r="N68" s="93">
        <f t="shared" si="11"/>
        <v>-13392.7</v>
      </c>
      <c r="O68" s="93">
        <f t="shared" si="11"/>
        <v>-5892.700000000001</v>
      </c>
      <c r="P68" s="93">
        <f aca="true" t="shared" si="12" ref="P68:U68">P38+P67+P39</f>
        <v>1107.3000000000002</v>
      </c>
      <c r="Q68" s="93">
        <f t="shared" si="12"/>
        <v>1107.3000000000002</v>
      </c>
      <c r="R68" s="93">
        <f t="shared" si="12"/>
        <v>1107.3000000000002</v>
      </c>
      <c r="S68" s="91">
        <f t="shared" si="12"/>
        <v>3807.3</v>
      </c>
      <c r="T68" s="91">
        <f t="shared" si="12"/>
        <v>4735.800000000001</v>
      </c>
      <c r="U68" s="91">
        <f t="shared" si="12"/>
        <v>5699.999999999996</v>
      </c>
    </row>
    <row r="69" spans="1:21" ht="12.75">
      <c r="A69" s="114" t="s">
        <v>39</v>
      </c>
      <c r="B69" s="119"/>
      <c r="C69" s="115"/>
      <c r="D69" s="66"/>
      <c r="E69" s="66"/>
      <c r="F69" s="95">
        <f>F10+F22-F31-F67-F39</f>
        <v>3529.000000000002</v>
      </c>
      <c r="G69" s="95">
        <f>G10+G22-G31-G67-G39</f>
        <v>4051.4999999999977</v>
      </c>
      <c r="H69" s="95">
        <f>H10+H22-H31-H67-H39</f>
        <v>6112.699999999999</v>
      </c>
      <c r="I69" s="95">
        <f>I10+I22-I31-I67-I39</f>
        <v>9138.200000000006</v>
      </c>
      <c r="J69" s="95">
        <f aca="true" t="shared" si="13" ref="J69:U69">J10+J22-J31-J67-J39</f>
        <v>11880.300000000005</v>
      </c>
      <c r="K69" s="95">
        <f t="shared" si="13"/>
        <v>19155.999999999996</v>
      </c>
      <c r="L69" s="95">
        <f t="shared" si="13"/>
        <v>16931.399999999994</v>
      </c>
      <c r="M69" s="95">
        <f t="shared" si="13"/>
        <v>19087.099999999995</v>
      </c>
      <c r="N69" s="95">
        <f t="shared" si="13"/>
        <v>10869.599999999995</v>
      </c>
      <c r="O69" s="95">
        <f t="shared" si="13"/>
        <v>7476.099999999994</v>
      </c>
      <c r="P69" s="95">
        <f t="shared" si="13"/>
        <v>5582.599999999994</v>
      </c>
      <c r="Q69" s="95">
        <f t="shared" si="13"/>
        <v>3689.099999999994</v>
      </c>
      <c r="R69" s="95">
        <f t="shared" si="13"/>
        <v>1795.599999999994</v>
      </c>
      <c r="S69" s="95">
        <f t="shared" si="13"/>
        <v>4602.099999999994</v>
      </c>
      <c r="T69" s="95">
        <f t="shared" si="13"/>
        <v>8337.099999999995</v>
      </c>
      <c r="U69" s="95">
        <f t="shared" si="13"/>
        <v>13543.099999999991</v>
      </c>
    </row>
    <row r="70" spans="1:21" ht="12.75">
      <c r="A70" s="124"/>
      <c r="B70" s="124"/>
      <c r="C70" s="124"/>
      <c r="D70" s="61"/>
      <c r="E70" s="61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1:21" ht="12.75">
      <c r="A71" s="126" t="s">
        <v>56</v>
      </c>
      <c r="B71" s="124"/>
      <c r="C71" s="124"/>
      <c r="D71" s="61"/>
      <c r="E71" s="61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6:11" ht="12.75">
      <c r="F72" s="100"/>
      <c r="G72" s="100"/>
      <c r="H72" s="100"/>
      <c r="I72" s="100"/>
      <c r="J72" s="100"/>
      <c r="K72" s="101"/>
    </row>
    <row r="73" ht="12.75" hidden="1">
      <c r="K73" s="101"/>
    </row>
    <row r="74" ht="12.75" hidden="1">
      <c r="K74" s="101"/>
    </row>
    <row r="75" spans="1:11" ht="12.75">
      <c r="A75" s="81" t="s">
        <v>40</v>
      </c>
      <c r="B75" s="102">
        <v>43441</v>
      </c>
      <c r="K75" s="101"/>
    </row>
    <row r="76" spans="1:11" ht="12.75">
      <c r="A76" s="113" t="s">
        <v>54</v>
      </c>
      <c r="K76" s="101"/>
    </row>
    <row r="77" spans="10:18" ht="12.75">
      <c r="J77" s="103"/>
      <c r="K77" s="104"/>
      <c r="L77" s="104"/>
      <c r="M77" s="104"/>
      <c r="N77" s="104"/>
      <c r="O77" s="104"/>
      <c r="P77" s="104"/>
      <c r="Q77" s="104"/>
      <c r="R77" s="104"/>
    </row>
    <row r="78" spans="6:18" ht="12.75"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0:11" ht="12.75">
      <c r="J79" s="100"/>
      <c r="K79" s="105"/>
    </row>
    <row r="80" spans="11:18" ht="12.75">
      <c r="K80" s="105"/>
      <c r="L80" s="105"/>
      <c r="M80" s="105"/>
      <c r="N80" s="105"/>
      <c r="O80" s="105"/>
      <c r="P80" s="105"/>
      <c r="Q80" s="105"/>
      <c r="R80" s="105"/>
    </row>
  </sheetData>
  <sheetProtection/>
  <mergeCells count="12">
    <mergeCell ref="A35:B35"/>
    <mergeCell ref="A22:B22"/>
    <mergeCell ref="A20:B20"/>
    <mergeCell ref="A17:B17"/>
    <mergeCell ref="C38:C67"/>
    <mergeCell ref="A10:C10"/>
    <mergeCell ref="A69:C69"/>
    <mergeCell ref="A9:B9"/>
    <mergeCell ref="A29:B29"/>
    <mergeCell ref="A30:B30"/>
    <mergeCell ref="A31:B31"/>
    <mergeCell ref="A68:B6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0.7109375" style="0" customWidth="1"/>
    <col min="2" max="2" width="10.140625" style="0" bestFit="1" customWidth="1"/>
    <col min="3" max="3" width="10.140625" style="0" hidden="1" customWidth="1"/>
    <col min="4" max="4" width="10.140625" style="0" customWidth="1"/>
    <col min="5" max="10" width="9.28125" style="0" bestFit="1" customWidth="1"/>
    <col min="11" max="11" width="10.140625" style="0" bestFit="1" customWidth="1"/>
    <col min="12" max="14" width="9.28125" style="0" bestFit="1" customWidth="1"/>
  </cols>
  <sheetData>
    <row r="1" spans="1:2" ht="15.75">
      <c r="A1" s="2" t="s">
        <v>42</v>
      </c>
      <c r="B1" s="40"/>
    </row>
    <row r="2" spans="5:15" ht="12.75"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s="3" customFormat="1" ht="13.5" thickBot="1">
      <c r="A3" s="5" t="s">
        <v>12</v>
      </c>
      <c r="B3" s="9" t="s">
        <v>13</v>
      </c>
      <c r="C3" s="8" t="s">
        <v>10</v>
      </c>
      <c r="D3" s="10" t="s">
        <v>9</v>
      </c>
      <c r="E3" s="6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4">
        <v>2019</v>
      </c>
      <c r="O3" s="44">
        <v>2020</v>
      </c>
      <c r="P3" s="44">
        <v>2021</v>
      </c>
      <c r="Q3" s="44">
        <v>2022</v>
      </c>
      <c r="R3" s="44">
        <v>2023</v>
      </c>
      <c r="S3" s="44">
        <v>2024</v>
      </c>
    </row>
    <row r="4" spans="1:19" ht="13.5" thickTop="1">
      <c r="A4" s="18" t="s">
        <v>16</v>
      </c>
      <c r="B4" s="19">
        <v>6000</v>
      </c>
      <c r="C4" s="20"/>
      <c r="D4" s="21">
        <v>41353</v>
      </c>
      <c r="E4" s="12">
        <v>960</v>
      </c>
      <c r="F4" s="11">
        <v>960</v>
      </c>
      <c r="G4" s="11">
        <v>960</v>
      </c>
      <c r="H4" s="11">
        <v>240</v>
      </c>
      <c r="I4" s="11">
        <v>0</v>
      </c>
      <c r="J4" s="11">
        <v>0</v>
      </c>
      <c r="K4" s="11">
        <v>0</v>
      </c>
      <c r="L4" s="50">
        <v>0</v>
      </c>
      <c r="M4" s="50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</row>
    <row r="5" spans="1:19" ht="12.75">
      <c r="A5" s="18" t="s">
        <v>11</v>
      </c>
      <c r="B5" s="19">
        <v>12000</v>
      </c>
      <c r="C5" s="20">
        <v>86.45</v>
      </c>
      <c r="D5" s="21">
        <v>43100</v>
      </c>
      <c r="E5" s="12">
        <v>4737.4</v>
      </c>
      <c r="F5" s="11">
        <f aca="true" t="shared" si="0" ref="F5:K5">$C$5*12</f>
        <v>1037.4</v>
      </c>
      <c r="G5" s="11">
        <f t="shared" si="0"/>
        <v>1037.4</v>
      </c>
      <c r="H5" s="11">
        <f t="shared" si="0"/>
        <v>1037.4</v>
      </c>
      <c r="I5" s="11">
        <f t="shared" si="0"/>
        <v>1037.4</v>
      </c>
      <c r="J5" s="11">
        <f t="shared" si="0"/>
        <v>1037.4</v>
      </c>
      <c r="K5" s="11">
        <f t="shared" si="0"/>
        <v>1037.4</v>
      </c>
      <c r="L5" s="50">
        <f>11*C5+87.25</f>
        <v>1038.2</v>
      </c>
      <c r="M5" s="50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</row>
    <row r="6" spans="1:19" ht="12.75">
      <c r="A6" s="32" t="s">
        <v>15</v>
      </c>
      <c r="B6" s="22">
        <v>8500</v>
      </c>
      <c r="C6" s="23">
        <v>89</v>
      </c>
      <c r="D6" s="24">
        <v>43830</v>
      </c>
      <c r="E6" s="13">
        <v>0</v>
      </c>
      <c r="F6" s="14">
        <v>0</v>
      </c>
      <c r="G6" s="14">
        <f>$C$6*12</f>
        <v>1068</v>
      </c>
      <c r="H6" s="14">
        <f aca="true" t="shared" si="1" ref="H6:M6">$C$6*12</f>
        <v>1068</v>
      </c>
      <c r="I6" s="14">
        <f t="shared" si="1"/>
        <v>1068</v>
      </c>
      <c r="J6" s="14">
        <f t="shared" si="1"/>
        <v>1068</v>
      </c>
      <c r="K6" s="41">
        <f t="shared" si="1"/>
        <v>1068</v>
      </c>
      <c r="L6" s="41">
        <f t="shared" si="1"/>
        <v>1068</v>
      </c>
      <c r="M6" s="41">
        <f t="shared" si="1"/>
        <v>1068</v>
      </c>
      <c r="N6" s="46">
        <f>C6*11+45</f>
        <v>1024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</row>
    <row r="7" spans="1:20" ht="12.75">
      <c r="A7" s="34" t="s">
        <v>41</v>
      </c>
      <c r="B7" s="35">
        <v>8000</v>
      </c>
      <c r="C7" s="36"/>
      <c r="D7" s="37">
        <v>45473</v>
      </c>
      <c r="E7" s="38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42">
        <f>83.4*6</f>
        <v>500.40000000000003</v>
      </c>
      <c r="L7" s="42">
        <f>83.4*12</f>
        <v>1000.8000000000001</v>
      </c>
      <c r="M7" s="42">
        <f aca="true" t="shared" si="2" ref="M7:R7">83.4*12</f>
        <v>1000.8000000000001</v>
      </c>
      <c r="N7" s="47">
        <f t="shared" si="2"/>
        <v>1000.8000000000001</v>
      </c>
      <c r="O7" s="47">
        <f t="shared" si="2"/>
        <v>1000.8000000000001</v>
      </c>
      <c r="P7" s="47">
        <f t="shared" si="2"/>
        <v>1000.8000000000001</v>
      </c>
      <c r="Q7" s="47">
        <f t="shared" si="2"/>
        <v>1000.8000000000001</v>
      </c>
      <c r="R7" s="47">
        <f t="shared" si="2"/>
        <v>1000.8000000000001</v>
      </c>
      <c r="S7" s="47">
        <f>83.4*5+77</f>
        <v>494</v>
      </c>
      <c r="T7" s="17"/>
    </row>
    <row r="8" spans="1:20" s="59" customFormat="1" ht="12.75">
      <c r="A8" s="51" t="s">
        <v>52</v>
      </c>
      <c r="B8" s="52">
        <v>8000</v>
      </c>
      <c r="C8" s="53"/>
      <c r="D8" s="54"/>
      <c r="E8" s="55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800</v>
      </c>
      <c r="O8" s="57">
        <v>1000</v>
      </c>
      <c r="P8" s="57">
        <v>1000</v>
      </c>
      <c r="Q8" s="57">
        <v>1000</v>
      </c>
      <c r="R8" s="57">
        <v>1000</v>
      </c>
      <c r="S8" s="57">
        <v>1000</v>
      </c>
      <c r="T8" s="58"/>
    </row>
    <row r="9" spans="1:20" s="59" customFormat="1" ht="12.75">
      <c r="A9" s="51" t="s">
        <v>53</v>
      </c>
      <c r="B9" s="52">
        <v>5000</v>
      </c>
      <c r="C9" s="53"/>
      <c r="D9" s="54"/>
      <c r="E9" s="55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57">
        <v>500</v>
      </c>
      <c r="P9" s="57">
        <v>1000</v>
      </c>
      <c r="Q9" s="57">
        <v>1000</v>
      </c>
      <c r="R9" s="57">
        <v>1000</v>
      </c>
      <c r="S9" s="57">
        <v>1000</v>
      </c>
      <c r="T9" s="58"/>
    </row>
    <row r="10" spans="1:19" ht="13.5" thickBot="1">
      <c r="A10" s="33" t="s">
        <v>14</v>
      </c>
      <c r="B10" s="25">
        <v>1100</v>
      </c>
      <c r="C10" s="26">
        <v>110</v>
      </c>
      <c r="D10" s="27">
        <v>42400</v>
      </c>
      <c r="E10" s="15">
        <v>110</v>
      </c>
      <c r="F10" s="16">
        <v>110</v>
      </c>
      <c r="G10" s="16">
        <v>110</v>
      </c>
      <c r="H10" s="16">
        <v>110</v>
      </c>
      <c r="I10" s="16">
        <v>110</v>
      </c>
      <c r="J10" s="16">
        <v>110</v>
      </c>
      <c r="K10" s="43">
        <v>110</v>
      </c>
      <c r="L10" s="43">
        <v>0</v>
      </c>
      <c r="M10" s="43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13.5" thickTop="1">
      <c r="A11" s="7" t="s">
        <v>7</v>
      </c>
      <c r="B11" s="28">
        <f>SUM(B5:B10)</f>
        <v>42600</v>
      </c>
      <c r="C11" s="29"/>
      <c r="D11" s="30"/>
      <c r="E11" s="31">
        <f>SUM(E4:E10)</f>
        <v>5807.4</v>
      </c>
      <c r="F11" s="31">
        <f aca="true" t="shared" si="3" ref="F11:N11">SUM(F4:F10)</f>
        <v>2107.4</v>
      </c>
      <c r="G11" s="31">
        <f t="shared" si="3"/>
        <v>3175.4</v>
      </c>
      <c r="H11" s="31">
        <f t="shared" si="3"/>
        <v>2455.4</v>
      </c>
      <c r="I11" s="31">
        <f t="shared" si="3"/>
        <v>2215.4</v>
      </c>
      <c r="J11" s="31">
        <f t="shared" si="3"/>
        <v>2215.4</v>
      </c>
      <c r="K11" s="31">
        <f t="shared" si="3"/>
        <v>2715.8</v>
      </c>
      <c r="L11" s="31">
        <f t="shared" si="3"/>
        <v>3107</v>
      </c>
      <c r="M11" s="31">
        <f t="shared" si="3"/>
        <v>2068.8</v>
      </c>
      <c r="N11" s="49">
        <f t="shared" si="3"/>
        <v>2824.8</v>
      </c>
      <c r="O11" s="49">
        <f>SUM(O4:O10)</f>
        <v>2500.8</v>
      </c>
      <c r="P11" s="49">
        <f>SUM(P4:P10)</f>
        <v>3000.8</v>
      </c>
      <c r="Q11" s="49">
        <f>SUM(Q4:Q10)</f>
        <v>3000.8</v>
      </c>
      <c r="R11" s="49">
        <f>SUM(R4:R10)</f>
        <v>3000.8</v>
      </c>
      <c r="S11" s="49">
        <f>SUM(S4:S10)</f>
        <v>2494</v>
      </c>
    </row>
    <row r="13" ht="12.75">
      <c r="K13" s="17"/>
    </row>
    <row r="15" ht="12.75">
      <c r="I1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Korcakov</dc:creator>
  <cp:keywords/>
  <dc:description/>
  <cp:lastModifiedBy>tajemnice</cp:lastModifiedBy>
  <cp:lastPrinted>2018-11-09T09:11:38Z</cp:lastPrinted>
  <dcterms:created xsi:type="dcterms:W3CDTF">2011-07-18T14:07:30Z</dcterms:created>
  <dcterms:modified xsi:type="dcterms:W3CDTF">2018-12-07T07:33:35Z</dcterms:modified>
  <cp:category/>
  <cp:version/>
  <cp:contentType/>
  <cp:contentStatus/>
</cp:coreProperties>
</file>